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uber\Desktop\MYTQ\Material zur Überprüfung\"/>
    </mc:Choice>
  </mc:AlternateContent>
  <xr:revisionPtr revIDLastSave="0" documentId="8_{C847E419-688B-418F-ACAD-3BBFA9DC8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tostand" sheetId="4" r:id="rId1"/>
    <sheet name="Skonto_Verzug" sheetId="7" r:id="rId2"/>
    <sheet name="Lohnberechnung" sheetId="5" r:id="rId3"/>
    <sheet name="Getränkekonsum" sheetId="1" r:id="rId4"/>
    <sheet name="Produktion" sheetId="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  <c r="F38" i="7" s="1"/>
  <c r="D39" i="7"/>
  <c r="D40" i="7"/>
  <c r="E40" i="7" s="1"/>
  <c r="F40" i="7" s="1"/>
  <c r="D41" i="7"/>
  <c r="E41" i="7" s="1"/>
  <c r="F41" i="7" s="1"/>
  <c r="D42" i="7"/>
  <c r="E42" i="7" s="1"/>
  <c r="F42" i="7" s="1"/>
  <c r="D43" i="7"/>
  <c r="E43" i="7" s="1"/>
  <c r="F43" i="7" s="1"/>
  <c r="G43" i="7" s="1"/>
  <c r="D44" i="7"/>
  <c r="E44" i="7" s="1"/>
  <c r="F44" i="7" s="1"/>
  <c r="D45" i="7"/>
  <c r="E45" i="7" s="1"/>
  <c r="F45" i="7" s="1"/>
  <c r="D37" i="7"/>
  <c r="E37" i="7" s="1"/>
  <c r="F37" i="7" s="1"/>
  <c r="D20" i="7"/>
  <c r="E20" i="7" s="1"/>
  <c r="F20" i="7" s="1"/>
  <c r="D19" i="7"/>
  <c r="E19" i="7" s="1"/>
  <c r="F19" i="7" s="1"/>
  <c r="D18" i="7"/>
  <c r="E18" i="7" s="1"/>
  <c r="F18" i="7" s="1"/>
  <c r="D17" i="7"/>
  <c r="E17" i="7" s="1"/>
  <c r="F17" i="7" s="1"/>
  <c r="D16" i="7"/>
  <c r="E16" i="7" s="1"/>
  <c r="F16" i="7" s="1"/>
  <c r="D15" i="7"/>
  <c r="E15" i="7" s="1"/>
  <c r="F15" i="7" s="1"/>
  <c r="D14" i="7"/>
  <c r="E14" i="7" s="1"/>
  <c r="F14" i="7" s="1"/>
  <c r="D13" i="7"/>
  <c r="E13" i="7" s="1"/>
  <c r="F13" i="7" s="1"/>
  <c r="D12" i="7"/>
  <c r="E12" i="7" s="1"/>
  <c r="F12" i="7" s="1"/>
  <c r="D21" i="6"/>
  <c r="F21" i="6"/>
  <c r="G21" i="6"/>
  <c r="D17" i="6"/>
  <c r="F17" i="6"/>
  <c r="G17" i="6"/>
  <c r="D18" i="6"/>
  <c r="F18" i="6"/>
  <c r="D19" i="6"/>
  <c r="F19" i="6"/>
  <c r="G19" i="6"/>
  <c r="D20" i="6"/>
  <c r="F20" i="6"/>
  <c r="E14" i="5"/>
  <c r="D14" i="5"/>
  <c r="F14" i="5"/>
  <c r="G14" i="5"/>
  <c r="E15" i="5"/>
  <c r="D15" i="5"/>
  <c r="F15" i="5"/>
  <c r="E16" i="5"/>
  <c r="D16" i="5"/>
  <c r="F16" i="5"/>
  <c r="G16" i="5"/>
  <c r="E17" i="5"/>
  <c r="D17" i="5"/>
  <c r="F17" i="5"/>
  <c r="E18" i="5"/>
  <c r="D18" i="5"/>
  <c r="F18" i="5"/>
  <c r="G18" i="5"/>
  <c r="E19" i="5"/>
  <c r="D19" i="5"/>
  <c r="F19" i="5"/>
  <c r="E20" i="5"/>
  <c r="D20" i="5"/>
  <c r="F20" i="5"/>
  <c r="G20" i="5"/>
  <c r="E21" i="5"/>
  <c r="D21" i="5"/>
  <c r="F21" i="5"/>
  <c r="D13" i="4"/>
  <c r="D14" i="4" s="1"/>
  <c r="D15" i="4" s="1"/>
  <c r="D16" i="4" s="1"/>
  <c r="D17" i="4" s="1"/>
  <c r="D18" i="4" s="1"/>
  <c r="E18" i="4"/>
  <c r="E17" i="4"/>
  <c r="E16" i="4"/>
  <c r="E15" i="4"/>
  <c r="E14" i="4"/>
  <c r="F14" i="4" s="1"/>
  <c r="F11" i="1"/>
  <c r="F12" i="1"/>
  <c r="F13" i="1"/>
  <c r="G13" i="1" s="1"/>
  <c r="F14" i="1"/>
  <c r="G14" i="1" s="1"/>
  <c r="E15" i="1"/>
  <c r="D15" i="1"/>
  <c r="C15" i="1"/>
  <c r="B15" i="1"/>
  <c r="G12" i="1"/>
  <c r="G11" i="1"/>
  <c r="G21" i="5" l="1"/>
  <c r="G19" i="5"/>
  <c r="G17" i="5"/>
  <c r="G15" i="5"/>
  <c r="G20" i="6"/>
  <c r="G18" i="6"/>
  <c r="H19" i="6"/>
  <c r="H18" i="6"/>
  <c r="H17" i="6"/>
  <c r="H21" i="6"/>
  <c r="G22" i="5"/>
  <c r="G24" i="5"/>
  <c r="G25" i="5"/>
  <c r="G23" i="5"/>
  <c r="F16" i="4"/>
  <c r="F17" i="4"/>
  <c r="F15" i="1"/>
  <c r="F18" i="4"/>
  <c r="F15" i="4"/>
  <c r="G37" i="7"/>
  <c r="G39" i="7"/>
  <c r="E39" i="7"/>
  <c r="F39" i="7" s="1"/>
  <c r="G42" i="7"/>
  <c r="G45" i="7"/>
  <c r="G38" i="7"/>
  <c r="G44" i="7"/>
  <c r="G41" i="7"/>
  <c r="G40" i="7"/>
  <c r="H20" i="6" l="1"/>
</calcChain>
</file>

<file path=xl/sharedStrings.xml><?xml version="1.0" encoding="utf-8"?>
<sst xmlns="http://schemas.openxmlformats.org/spreadsheetml/2006/main" count="101" uniqueCount="90">
  <si>
    <t>Erstellen Sie die nachfolgende Tabelle, die eine Übersicht über einen</t>
  </si>
  <si>
    <t xml:space="preserve">Kontostand darstellt. Gehen Sie davon aus, dass jeder Monat grundsätzlich </t>
  </si>
  <si>
    <t>mit 30 Tagen berechnet wird.</t>
  </si>
  <si>
    <t>Zinssatz</t>
  </si>
  <si>
    <t>Zinsübersicht</t>
  </si>
  <si>
    <t>Datum</t>
  </si>
  <si>
    <t>Einzahlung</t>
  </si>
  <si>
    <t>Auszahlung</t>
  </si>
  <si>
    <t>Stand</t>
  </si>
  <si>
    <t>Tage</t>
  </si>
  <si>
    <t>Zinsen</t>
  </si>
  <si>
    <t xml:space="preserve">Die Müller OHG gewährt bei Zahlung innerhalb 8 Tagen ihren Kunden Skonto </t>
  </si>
  <si>
    <t xml:space="preserve">in Höhe von 2%. Erstellen Sie eine Tabelle wie folgt, aus der hervorgeht, </t>
  </si>
  <si>
    <t>wie hoch die gesamten Überweisungsbeträge sind.</t>
  </si>
  <si>
    <t>Skonto innerhalb 8 Tagen:</t>
  </si>
  <si>
    <t>Rechnungs-
beträge</t>
  </si>
  <si>
    <t>Rechnungsdatum</t>
  </si>
  <si>
    <t>heutiges Datum</t>
  </si>
  <si>
    <t>Skontobetrag</t>
  </si>
  <si>
    <t>Überweisungs-
betrag</t>
  </si>
  <si>
    <t xml:space="preserve">Stellen Sie sich nun vor, dass Sie ein Zahlungsziel von 30 Tagen hätten, </t>
  </si>
  <si>
    <t xml:space="preserve">darüber hinaus werden Verzugszinsen in Höhe von 8% berechnet. </t>
  </si>
  <si>
    <t>Ändern Sie Ihre Formeln entsprechend ab!</t>
  </si>
  <si>
    <t>Skonto</t>
  </si>
  <si>
    <t>innerhalb</t>
  </si>
  <si>
    <t>Verzugszinsen</t>
  </si>
  <si>
    <t>Zahlungsziel</t>
  </si>
  <si>
    <t>Tage im Verzug</t>
  </si>
  <si>
    <t>Erstellen Sie die Lohnabrechnung für Ihre Mitarbeiter:</t>
  </si>
  <si>
    <t>Die Mitarbeiter erhalten unten stehenden Stundenlohn; die wöchentliche Arbeitszeit</t>
  </si>
  <si>
    <t>beträgt 38,5 Stunden. Überstunden werden mit 25% Zuschlag bezahlt.</t>
  </si>
  <si>
    <t>Allerdings werden nicht mehr als 4 Überstunden pro Woche angerechnet.</t>
  </si>
  <si>
    <t xml:space="preserve">Übernehmen Sie die Felder F2 bis F4 auch in Ihrem Tabellenblatt und nehmen Sie bei Ihren Berechnungen </t>
  </si>
  <si>
    <t>auf die Zellen Bezug!</t>
  </si>
  <si>
    <t>Name des Mitarbeiters</t>
  </si>
  <si>
    <t>Std.-Lohn</t>
  </si>
  <si>
    <t>gearbeitete
Stunden</t>
  </si>
  <si>
    <t>Überstunden</t>
  </si>
  <si>
    <t>Normallohn</t>
  </si>
  <si>
    <t>Überstundenlohn</t>
  </si>
  <si>
    <t>Bruttolohn</t>
  </si>
  <si>
    <t>Faulhaber</t>
  </si>
  <si>
    <t>Michaelsen</t>
  </si>
  <si>
    <t>Kunze</t>
  </si>
  <si>
    <t>Starnberger</t>
  </si>
  <si>
    <t>Dinklhuber</t>
  </si>
  <si>
    <t>Mattheis</t>
  </si>
  <si>
    <t>Groß</t>
  </si>
  <si>
    <t>Menrath</t>
  </si>
  <si>
    <t>Summe</t>
  </si>
  <si>
    <t>größter Verdienst</t>
  </si>
  <si>
    <t>kleinster Verdienst</t>
  </si>
  <si>
    <t>Durchschnitt</t>
  </si>
  <si>
    <t>Sie sind Mitarbeiter/in eines Kongresszentrums. Ihr Vorgesetzter beauftragt Sie, eine statistische Auswertung</t>
  </si>
  <si>
    <t>des Getränkekonsums vorzunehmen. Die erfassten Daten sind in der unten stehenden Tabelle aufgeführt.</t>
  </si>
  <si>
    <t>Getränkekonsum 2017 in Litern</t>
  </si>
  <si>
    <t>Alkoholfreies 
Bier</t>
  </si>
  <si>
    <t>Pilsbier</t>
  </si>
  <si>
    <t>Lagerbier</t>
  </si>
  <si>
    <t>sonstige 
alkoholfreie
Getränke</t>
  </si>
  <si>
    <t>Summen</t>
  </si>
  <si>
    <t>Anteil der 
alkoholfreien
Getränke in %</t>
  </si>
  <si>
    <t>1. Quartal</t>
  </si>
  <si>
    <t>2. Quartal</t>
  </si>
  <si>
    <t>3. Quartal</t>
  </si>
  <si>
    <t>4. Quartal</t>
  </si>
  <si>
    <t>Erstellen Sie eine Tabelle mit den obigen Zahlen und Texten.</t>
  </si>
  <si>
    <t>Prozentzahlen sind mit zwei Dezimalstellen, Liter-Werte mit 1000er Punkt und ohne Dezimalstellen zu formatieren.</t>
  </si>
  <si>
    <t>Erstellen Sie ein Tortendiagramm,das die Summen des Getränkekonsums 2017 für die jeweiligen Getränkearten in % wiedergibt.</t>
  </si>
  <si>
    <t>Fügen Sie in das Diagramm die Überschrift "Umsatzanteil der Getränkearten" ein.</t>
  </si>
  <si>
    <t>Formatieren Sie das Diagramm wie abgebildet.</t>
  </si>
  <si>
    <t>Erstellen Sie die nachfolgende Tabelle und berechnen Sie die leeren Felder.</t>
  </si>
  <si>
    <t>In der Spalte "Konsequenz für den Betrieb" soll eine Wenn-Dann-Bedingung eingefügt werden.</t>
  </si>
  <si>
    <t>Einfache Version:</t>
  </si>
  <si>
    <t>für das Produkt mit dem höchsten Gewinn soll stehen: "Produktion erhöhen"</t>
  </si>
  <si>
    <t>schwierigere Version.</t>
  </si>
  <si>
    <t>bei den Produkten, deren Gewinn kleiner als 300 € ist, soll stehen: "Produktion einstellen"</t>
  </si>
  <si>
    <t>bei allen anderen soll nichts stehen</t>
  </si>
  <si>
    <t>verkaufte
Stückzahl</t>
  </si>
  <si>
    <t>Stückpreis</t>
  </si>
  <si>
    <t>Umsatz</t>
  </si>
  <si>
    <t>verursachte
Kosten
pro Stück</t>
  </si>
  <si>
    <t>Gesamt-
kosten</t>
  </si>
  <si>
    <t>Gewinn</t>
  </si>
  <si>
    <t>Konsequenz
für den Betrieb</t>
  </si>
  <si>
    <t>Produkt 1</t>
  </si>
  <si>
    <t>Produkt 2</t>
  </si>
  <si>
    <t>Produkt 3</t>
  </si>
  <si>
    <t>Produkt 4</t>
  </si>
  <si>
    <t>Produkt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</si>
</sst>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D_M_-;\-* #,##0\ _D_M_-;_-* &quot;-&quot;??\ _D_M_-;_-@_-"/>
    <numFmt numFmtId="166" formatCode="_-* #,##0.00\ [$€]_-;\-* #,##0.00\ [$€]_-;_-* &quot;-&quot;??\ [$€]_-;_-@_-"/>
    <numFmt numFmtId="167" formatCode="_-* #,##0.00\ [$€-1]_-;\-* #,##0.00\ [$€-1]_-;_-* &quot;-&quot;??\ [$€-1]_-"/>
    <numFmt numFmtId="168" formatCode="_-* #,##0.00\ &quot;€&quot;_-;\-* #,##0.00\ &quot;€&quot;_-;_-* &quot;-&quot;??\ &quot;DM&quot;_-;_-@_-"/>
    <numFmt numFmtId="169" formatCode="0.0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1"/>
      <name val="Arial"/>
    </font>
    <font>
      <b/>
      <sz val="10"/>
      <name val="Arial"/>
      <family val="2"/>
    </font>
    <font>
      <sz val="8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</font>
    <font>
      <sz val="10"/>
      <name val="Arial"/>
      <family val="2"/>
    </font>
    <font>
      <sz val="11"/>
      <name val="Arial"/>
    </font>
    <font>
      <sz val="11"/>
      <color indexed="10"/>
      <name val="Arial"/>
    </font>
    <font>
      <sz val="11"/>
      <color indexed="12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165" fontId="0" fillId="0" borderId="4" xfId="1" applyNumberFormat="1" applyFont="1" applyBorder="1"/>
    <xf numFmtId="165" fontId="0" fillId="0" borderId="0" xfId="1" applyNumberFormat="1" applyFont="1" applyBorder="1"/>
    <xf numFmtId="10" fontId="0" fillId="0" borderId="3" xfId="3" applyNumberFormat="1" applyFont="1" applyBorder="1"/>
    <xf numFmtId="0" fontId="4" fillId="0" borderId="5" xfId="0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9" fontId="8" fillId="0" borderId="0" xfId="0" applyNumberFormat="1" applyFont="1"/>
    <xf numFmtId="14" fontId="8" fillId="0" borderId="13" xfId="0" applyNumberFormat="1" applyFont="1" applyBorder="1"/>
    <xf numFmtId="0" fontId="8" fillId="0" borderId="2" xfId="0" applyFont="1" applyBorder="1"/>
    <xf numFmtId="0" fontId="8" fillId="0" borderId="14" xfId="0" applyFont="1" applyBorder="1"/>
    <xf numFmtId="14" fontId="8" fillId="0" borderId="1" xfId="0" applyNumberFormat="1" applyFont="1" applyBorder="1"/>
    <xf numFmtId="0" fontId="8" fillId="0" borderId="4" xfId="0" applyFont="1" applyBorder="1"/>
    <xf numFmtId="166" fontId="8" fillId="0" borderId="4" xfId="2" applyFont="1" applyBorder="1"/>
    <xf numFmtId="14" fontId="8" fillId="0" borderId="9" xfId="0" applyNumberFormat="1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166" fontId="8" fillId="0" borderId="10" xfId="2" applyFont="1" applyBorder="1" applyAlignment="1">
      <alignment vertical="top"/>
    </xf>
    <xf numFmtId="0" fontId="9" fillId="0" borderId="0" xfId="0" applyFont="1"/>
    <xf numFmtId="9" fontId="9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9" fillId="0" borderId="17" xfId="0" applyFont="1" applyBorder="1"/>
    <xf numFmtId="166" fontId="9" fillId="0" borderId="18" xfId="2" applyFont="1" applyBorder="1"/>
    <xf numFmtId="166" fontId="9" fillId="0" borderId="3" xfId="2" applyFont="1" applyBorder="1"/>
    <xf numFmtId="0" fontId="9" fillId="0" borderId="0" xfId="0" applyFont="1" applyAlignment="1">
      <alignment vertical="top"/>
    </xf>
    <xf numFmtId="0" fontId="9" fillId="0" borderId="19" xfId="0" applyFont="1" applyBorder="1" applyAlignment="1">
      <alignment vertical="top"/>
    </xf>
    <xf numFmtId="166" fontId="9" fillId="0" borderId="20" xfId="2" applyFont="1" applyBorder="1" applyAlignment="1">
      <alignment vertical="top"/>
    </xf>
    <xf numFmtId="166" fontId="9" fillId="0" borderId="20" xfId="2" applyFont="1" applyBorder="1"/>
    <xf numFmtId="166" fontId="9" fillId="0" borderId="12" xfId="2" applyFont="1" applyBorder="1"/>
    <xf numFmtId="0" fontId="7" fillId="2" borderId="1" xfId="0" applyFont="1" applyFill="1" applyBorder="1"/>
    <xf numFmtId="0" fontId="9" fillId="2" borderId="0" xfId="0" applyFont="1" applyFill="1"/>
    <xf numFmtId="166" fontId="4" fillId="2" borderId="3" xfId="2" applyFont="1" applyFill="1" applyBorder="1"/>
    <xf numFmtId="0" fontId="7" fillId="2" borderId="9" xfId="0" applyFont="1" applyFill="1" applyBorder="1" applyAlignment="1">
      <alignment vertical="top"/>
    </xf>
    <xf numFmtId="0" fontId="9" fillId="2" borderId="11" xfId="0" applyFont="1" applyFill="1" applyBorder="1" applyAlignment="1">
      <alignment vertical="top"/>
    </xf>
    <xf numFmtId="166" fontId="4" fillId="2" borderId="12" xfId="2" applyFont="1" applyFill="1" applyBorder="1" applyAlignment="1">
      <alignment vertical="top"/>
    </xf>
    <xf numFmtId="0" fontId="10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/>
    <xf numFmtId="166" fontId="10" fillId="0" borderId="14" xfId="2" applyFont="1" applyBorder="1"/>
    <xf numFmtId="167" fontId="10" fillId="0" borderId="14" xfId="0" applyNumberFormat="1" applyFont="1" applyBorder="1"/>
    <xf numFmtId="0" fontId="3" fillId="0" borderId="1" xfId="0" applyFont="1" applyBorder="1"/>
    <xf numFmtId="166" fontId="10" fillId="0" borderId="0" xfId="2" applyFont="1" applyBorder="1"/>
    <xf numFmtId="167" fontId="10" fillId="0" borderId="0" xfId="0" applyNumberFormat="1" applyFont="1"/>
    <xf numFmtId="0" fontId="3" fillId="0" borderId="9" xfId="0" applyFont="1" applyBorder="1"/>
    <xf numFmtId="166" fontId="10" fillId="0" borderId="11" xfId="2" applyFont="1" applyBorder="1"/>
    <xf numFmtId="167" fontId="10" fillId="0" borderId="11" xfId="0" applyNumberFormat="1" applyFont="1" applyBorder="1"/>
    <xf numFmtId="9" fontId="7" fillId="0" borderId="0" xfId="0" applyNumberFormat="1" applyFont="1" applyAlignment="1">
      <alignment horizontal="left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168" fontId="6" fillId="0" borderId="26" xfId="4" applyNumberFormat="1" applyFont="1" applyBorder="1"/>
    <xf numFmtId="14" fontId="6" fillId="0" borderId="27" xfId="0" applyNumberFormat="1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6" fontId="6" fillId="0" borderId="2" xfId="2" applyFont="1" applyBorder="1" applyAlignment="1">
      <alignment horizontal="center"/>
    </xf>
    <xf numFmtId="168" fontId="6" fillId="0" borderId="28" xfId="4" applyNumberFormat="1" applyFont="1" applyBorder="1"/>
    <xf numFmtId="168" fontId="6" fillId="0" borderId="17" xfId="4" applyNumberFormat="1" applyFont="1" applyBorder="1"/>
    <xf numFmtId="14" fontId="6" fillId="0" borderId="18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4" xfId="2" applyFont="1" applyBorder="1" applyAlignment="1">
      <alignment horizontal="center"/>
    </xf>
    <xf numFmtId="168" fontId="6" fillId="0" borderId="3" xfId="4" applyNumberFormat="1" applyFont="1" applyBorder="1"/>
    <xf numFmtId="168" fontId="6" fillId="0" borderId="19" xfId="4" applyNumberFormat="1" applyFont="1" applyBorder="1" applyAlignment="1">
      <alignment vertical="top"/>
    </xf>
    <xf numFmtId="14" fontId="6" fillId="0" borderId="20" xfId="0" applyNumberFormat="1" applyFont="1" applyBorder="1" applyAlignment="1">
      <alignment horizontal="center" vertical="top"/>
    </xf>
    <xf numFmtId="14" fontId="6" fillId="0" borderId="1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166" fontId="6" fillId="0" borderId="10" xfId="2" applyFont="1" applyBorder="1" applyAlignment="1">
      <alignment horizontal="center"/>
    </xf>
    <xf numFmtId="168" fontId="6" fillId="0" borderId="12" xfId="4" applyNumberFormat="1" applyFont="1" applyBorder="1"/>
    <xf numFmtId="9" fontId="6" fillId="0" borderId="0" xfId="0" applyNumberFormat="1" applyFont="1" applyAlignment="1">
      <alignment horizontal="left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166" fontId="6" fillId="0" borderId="31" xfId="2" applyFont="1" applyBorder="1"/>
    <xf numFmtId="166" fontId="6" fillId="0" borderId="32" xfId="2" applyFont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6" fontId="10" fillId="0" borderId="2" xfId="2" applyFont="1" applyBorder="1"/>
    <xf numFmtId="166" fontId="10" fillId="0" borderId="4" xfId="2" applyFont="1" applyBorder="1"/>
    <xf numFmtId="166" fontId="10" fillId="0" borderId="10" xfId="2" applyFont="1" applyBorder="1"/>
    <xf numFmtId="0" fontId="10" fillId="0" borderId="2" xfId="0" applyFont="1" applyBorder="1"/>
    <xf numFmtId="0" fontId="11" fillId="0" borderId="4" xfId="0" applyFont="1" applyBorder="1"/>
    <xf numFmtId="0" fontId="12" fillId="0" borderId="4" xfId="0" applyFont="1" applyBorder="1"/>
    <xf numFmtId="0" fontId="10" fillId="0" borderId="10" xfId="0" applyFont="1" applyBorder="1"/>
    <xf numFmtId="0" fontId="13" fillId="0" borderId="0" xfId="0" applyFont="1"/>
    <xf numFmtId="169" fontId="9" fillId="0" borderId="18" xfId="0" applyNumberFormat="1" applyFont="1" applyBorder="1" applyAlignment="1">
      <alignment horizontal="right" indent="2"/>
    </xf>
    <xf numFmtId="169" fontId="9" fillId="0" borderId="20" xfId="0" applyNumberFormat="1" applyFont="1" applyBorder="1" applyAlignment="1">
      <alignment horizontal="right" vertical="top" indent="2"/>
    </xf>
    <xf numFmtId="2" fontId="9" fillId="0" borderId="18" xfId="0" applyNumberFormat="1" applyFont="1" applyBorder="1" applyAlignment="1">
      <alignment horizontal="right" indent="2"/>
    </xf>
    <xf numFmtId="2" fontId="9" fillId="0" borderId="20" xfId="0" applyNumberFormat="1" applyFont="1" applyBorder="1" applyAlignment="1">
      <alignment horizontal="right" indent="2"/>
    </xf>
    <xf numFmtId="165" fontId="4" fillId="0" borderId="6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">
    <cellStyle name="Euro" xfId="2" xr:uid="{00000000-0005-0000-0000-000000000000}"/>
    <cellStyle name="Komma" xfId="1" builtinId="3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Umsatzanteile der Getränke</a:t>
            </a:r>
          </a:p>
        </c:rich>
      </c:tx>
      <c:layout>
        <c:manualLayout>
          <c:xMode val="edge"/>
          <c:yMode val="edge"/>
          <c:x val="0.31861804222648771"/>
          <c:y val="6.2322946175637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48752399232255"/>
          <c:y val="0.20679886685552423"/>
          <c:w val="0.46705054382597566"/>
          <c:h val="0.681605975723622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1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6D-44CA-8DE3-74D20BA7B2C4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6D-44CA-8DE3-74D20BA7B2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6D-44CA-8DE3-74D20BA7B2C4}"/>
              </c:ext>
            </c:extLst>
          </c:dPt>
          <c:dPt>
            <c:idx val="3"/>
            <c:bubble3D val="0"/>
            <c:explosion val="6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6D-44CA-8DE3-74D20BA7B2C4}"/>
              </c:ext>
            </c:extLst>
          </c:dPt>
          <c:dLbls>
            <c:dLbl>
              <c:idx val="0"/>
              <c:layout>
                <c:manualLayout>
                  <c:x val="-0.17686963793633287"/>
                  <c:y val="-6.504844118281248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6D-44CA-8DE3-74D20BA7B2C4}"/>
                </c:ext>
              </c:extLst>
            </c:dLbl>
            <c:dLbl>
              <c:idx val="1"/>
              <c:layout>
                <c:manualLayout>
                  <c:x val="3.7412607493161248E-2"/>
                  <c:y val="-0.1819651580379650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D-44CA-8DE3-74D20BA7B2C4}"/>
                </c:ext>
              </c:extLst>
            </c:dLbl>
            <c:dLbl>
              <c:idx val="2"/>
              <c:layout>
                <c:manualLayout>
                  <c:x val="0.11804373781492286"/>
                  <c:y val="-1.00977746053698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D-44CA-8DE3-74D20BA7B2C4}"/>
                </c:ext>
              </c:extLst>
            </c:dLbl>
            <c:dLbl>
              <c:idx val="3"/>
              <c:layout>
                <c:manualLayout>
                  <c:x val="-1.0942614898665505E-2"/>
                  <c:y val="0.192392466522421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D-44CA-8DE3-74D20BA7B2C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Getränkekonsum!$B$10:$E$10</c:f>
              <c:strCache>
                <c:ptCount val="4"/>
                <c:pt idx="0">
                  <c:v>Alkoholfreies 
Bier</c:v>
                </c:pt>
                <c:pt idx="1">
                  <c:v>Pilsbier</c:v>
                </c:pt>
                <c:pt idx="2">
                  <c:v>Lagerbier</c:v>
                </c:pt>
                <c:pt idx="3">
                  <c:v>sonstige 
alkoholfreie
Getränke</c:v>
                </c:pt>
              </c:strCache>
            </c:strRef>
          </c:cat>
          <c:val>
            <c:numRef>
              <c:f>Getränkekonsum!$B$15:$E$15</c:f>
              <c:numCache>
                <c:formatCode>_-* #,##0\ _D_M_-;\-* #,##0\ _D_M_-;_-* "-"??\ _D_M_-;_-@_-</c:formatCode>
                <c:ptCount val="4"/>
                <c:pt idx="0">
                  <c:v>171000</c:v>
                </c:pt>
                <c:pt idx="1">
                  <c:v>274000</c:v>
                </c:pt>
                <c:pt idx="2">
                  <c:v>135000</c:v>
                </c:pt>
                <c:pt idx="3">
                  <c:v>359000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6D-44CA-8DE3-74D20BA7B2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FFCC"/>
        </a:gs>
        <a:gs pos="100000">
          <a:srgbClr val="FFCC00"/>
        </a:gs>
      </a:gsLst>
      <a:lin ang="5400000" scaled="1"/>
    </a:gradFill>
    <a:ln w="25400">
      <a:solidFill>
        <a:srgbClr val="FF66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95250</xdr:rowOff>
    </xdr:from>
    <xdr:to>
      <xdr:col>1</xdr:col>
      <xdr:colOff>1123950</xdr:colOff>
      <xdr:row>30</xdr:row>
      <xdr:rowOff>200025</xdr:rowOff>
    </xdr:to>
    <xdr:pic>
      <xdr:nvPicPr>
        <xdr:cNvPr id="3" name="Bild 1" descr="logo_neu_300dp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"/>
          <a:ext cx="2219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95250</xdr:rowOff>
    </xdr:from>
    <xdr:to>
      <xdr:col>5</xdr:col>
      <xdr:colOff>638175</xdr:colOff>
      <xdr:row>42</xdr:row>
      <xdr:rowOff>95250</xdr:rowOff>
    </xdr:to>
    <xdr:graphicFrame macro="">
      <xdr:nvGraphicFramePr>
        <xdr:cNvPr id="1027" name="Chart 2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0.76238</cdr:x>
      <cdr:y>0.34428</cdr:y>
    </cdr:from>
    <cdr:to>
      <cdr:x>0.91244</cdr:x>
      <cdr:y>0.52527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3744" y="1164025"/>
          <a:ext cx="746150" cy="610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Mehr als die Hälfte sind alkoholfreie Getränke!</a:t>
          </a:r>
        </a:p>
      </cdr:txBody>
    </cdr:sp>
  </cdr:relSizeAnchor>
  <cdr:relSizeAnchor xmlns:cdr="http://schemas.openxmlformats.org/drawingml/2006/chartDrawing">
    <cdr:from>
      <cdr:x>0.64541</cdr:x>
      <cdr:y>0.35958</cdr:y>
    </cdr:from>
    <cdr:to>
      <cdr:x>0.73834</cdr:x>
      <cdr:y>0.35958</cdr:y>
    </cdr:to>
    <cdr:sp macro="" textlink="">
      <cdr:nvSpPr>
        <cdr:cNvPr id="307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212186" y="1215631"/>
          <a:ext cx="46207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0.68415</cdr:x>
      <cdr:y>0.51045</cdr:y>
    </cdr:from>
    <cdr:to>
      <cdr:x>0.7381</cdr:x>
      <cdr:y>0.51045</cdr:y>
    </cdr:to>
    <cdr:sp macro="" textlink="">
      <cdr:nvSpPr>
        <cdr:cNvPr id="307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04819" y="1724323"/>
          <a:ext cx="26822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0.7381</cdr:x>
      <cdr:y>0.35958</cdr:y>
    </cdr:from>
    <cdr:to>
      <cdr:x>0.7381</cdr:x>
      <cdr:y>0.51045</cdr:y>
    </cdr:to>
    <cdr:sp macro="" textlink="">
      <cdr:nvSpPr>
        <cdr:cNvPr id="307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673043" y="1215631"/>
          <a:ext cx="0" cy="5086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18"/>
  <sheetViews>
    <sheetView tabSelected="1" workbookViewId="0">
      <selection activeCell="H26" sqref="H26"/>
    </sheetView>
  </sheetViews>
  <sheetFormatPr baseColWidth="10" defaultColWidth="11.42578125" defaultRowHeight="12.75" x14ac:dyDescent="0.2"/>
  <cols>
    <col min="1" max="1" width="14.42578125" customWidth="1"/>
    <col min="2" max="2" width="14.140625" customWidth="1"/>
    <col min="3" max="3" width="15" customWidth="1"/>
  </cols>
  <sheetData>
    <row r="5" spans="1:6" ht="15" x14ac:dyDescent="0.2">
      <c r="A5" s="21" t="s">
        <v>0</v>
      </c>
      <c r="B5" s="21"/>
    </row>
    <row r="6" spans="1:6" ht="15" x14ac:dyDescent="0.2">
      <c r="A6" s="21" t="s">
        <v>1</v>
      </c>
      <c r="B6" s="21"/>
    </row>
    <row r="7" spans="1:6" ht="15" x14ac:dyDescent="0.2">
      <c r="A7" s="21" t="s">
        <v>2</v>
      </c>
      <c r="B7" s="21"/>
    </row>
    <row r="8" spans="1:6" ht="15" x14ac:dyDescent="0.2">
      <c r="A8" s="21"/>
      <c r="B8" s="21"/>
    </row>
    <row r="9" spans="1:6" ht="15" x14ac:dyDescent="0.2">
      <c r="A9" s="21" t="s">
        <v>3</v>
      </c>
      <c r="B9" s="22">
        <v>0.03</v>
      </c>
    </row>
    <row r="10" spans="1:6" ht="13.5" thickBot="1" x14ac:dyDescent="0.25"/>
    <row r="11" spans="1:6" ht="18.75" thickBot="1" x14ac:dyDescent="0.25">
      <c r="A11" s="112" t="s">
        <v>4</v>
      </c>
      <c r="B11" s="113"/>
      <c r="C11" s="113"/>
      <c r="D11" s="113"/>
      <c r="E11" s="113"/>
      <c r="F11" s="114"/>
    </row>
    <row r="12" spans="1:6" ht="16.5" thickBot="1" x14ac:dyDescent="0.25">
      <c r="A12" s="16" t="s">
        <v>5</v>
      </c>
      <c r="B12" s="17" t="s">
        <v>6</v>
      </c>
      <c r="C12" s="18" t="s">
        <v>7</v>
      </c>
      <c r="D12" s="17" t="s">
        <v>8</v>
      </c>
      <c r="E12" s="18" t="s">
        <v>9</v>
      </c>
      <c r="F12" s="17" t="s">
        <v>10</v>
      </c>
    </row>
    <row r="13" spans="1:6" ht="15" x14ac:dyDescent="0.2">
      <c r="A13" s="23">
        <v>42736</v>
      </c>
      <c r="B13" s="24">
        <v>2500</v>
      </c>
      <c r="C13" s="25"/>
      <c r="D13" s="24">
        <f>B13</f>
        <v>2500</v>
      </c>
      <c r="E13" s="25"/>
      <c r="F13" s="24"/>
    </row>
    <row r="14" spans="1:6" ht="15" x14ac:dyDescent="0.2">
      <c r="A14" s="26">
        <v>42799</v>
      </c>
      <c r="B14" s="27">
        <v>3000</v>
      </c>
      <c r="C14" s="21"/>
      <c r="D14" s="27">
        <f>D13+B14-C14</f>
        <v>5500</v>
      </c>
      <c r="E14" s="21">
        <f>DAYS360(A13,A14)</f>
        <v>64</v>
      </c>
      <c r="F14" s="28">
        <f>D13*$B$9*E14/360</f>
        <v>13.333333333333334</v>
      </c>
    </row>
    <row r="15" spans="1:6" ht="15" x14ac:dyDescent="0.2">
      <c r="A15" s="26">
        <v>42843</v>
      </c>
      <c r="B15" s="27"/>
      <c r="C15" s="21">
        <v>500</v>
      </c>
      <c r="D15" s="27">
        <f>D14+B15-C15</f>
        <v>5000</v>
      </c>
      <c r="E15" s="21">
        <f>DAYS360(A14,A15)</f>
        <v>43</v>
      </c>
      <c r="F15" s="28">
        <f>D14*$B$9*E15/360</f>
        <v>19.708333333333332</v>
      </c>
    </row>
    <row r="16" spans="1:6" ht="15" x14ac:dyDescent="0.2">
      <c r="A16" s="26">
        <v>42848</v>
      </c>
      <c r="B16" s="27">
        <v>1000</v>
      </c>
      <c r="C16" s="21"/>
      <c r="D16" s="27">
        <f>D15+B16-C16</f>
        <v>6000</v>
      </c>
      <c r="E16" s="21">
        <f>DAYS360(A15,A16)</f>
        <v>5</v>
      </c>
      <c r="F16" s="28">
        <f>D15*$B$9*E16/360</f>
        <v>2.0833333333333335</v>
      </c>
    </row>
    <row r="17" spans="1:6" ht="15" x14ac:dyDescent="0.2">
      <c r="A17" s="26">
        <v>42864</v>
      </c>
      <c r="B17" s="27">
        <v>2000</v>
      </c>
      <c r="C17" s="21"/>
      <c r="D17" s="27">
        <f>D16+B17-C17</f>
        <v>8000</v>
      </c>
      <c r="E17" s="21">
        <f>DAYS360(A16,A17)</f>
        <v>16</v>
      </c>
      <c r="F17" s="28">
        <f>D16*$B$9*E17/360</f>
        <v>8</v>
      </c>
    </row>
    <row r="18" spans="1:6" ht="15.75" thickBot="1" x14ac:dyDescent="0.25">
      <c r="A18" s="29">
        <v>42898</v>
      </c>
      <c r="B18" s="30"/>
      <c r="C18" s="31">
        <v>1000</v>
      </c>
      <c r="D18" s="30">
        <f>D17+B18-C18</f>
        <v>7000</v>
      </c>
      <c r="E18" s="31">
        <f>DAYS360(A17,A18)</f>
        <v>33</v>
      </c>
      <c r="F18" s="32">
        <f>D17*$B$9*E18/360</f>
        <v>22</v>
      </c>
    </row>
  </sheetData>
  <mergeCells count="1">
    <mergeCell ref="A11:F11"/>
  </mergeCells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46"/>
  <sheetViews>
    <sheetView workbookViewId="0">
      <selection activeCell="A5" sqref="A5"/>
    </sheetView>
  </sheetViews>
  <sheetFormatPr baseColWidth="10" defaultColWidth="11.42578125" defaultRowHeight="12.75" x14ac:dyDescent="0.2"/>
  <cols>
    <col min="1" max="1" width="16.42578125" customWidth="1"/>
    <col min="2" max="2" width="21.5703125" customWidth="1"/>
    <col min="3" max="3" width="19.28515625" customWidth="1"/>
    <col min="5" max="5" width="18" customWidth="1"/>
    <col min="6" max="6" width="18.7109375" customWidth="1"/>
    <col min="7" max="7" width="20.7109375" customWidth="1"/>
  </cols>
  <sheetData>
    <row r="5" spans="1:6" ht="29.25" customHeight="1" x14ac:dyDescent="0.2">
      <c r="A5" s="15" t="s">
        <v>11</v>
      </c>
      <c r="B5" s="15"/>
      <c r="C5" s="15"/>
      <c r="D5" s="15"/>
      <c r="E5" s="15"/>
      <c r="F5" s="15"/>
    </row>
    <row r="6" spans="1:6" ht="15" x14ac:dyDescent="0.2">
      <c r="A6" s="15" t="s">
        <v>12</v>
      </c>
      <c r="B6" s="15"/>
      <c r="C6" s="15"/>
      <c r="D6" s="15"/>
      <c r="E6" s="15"/>
      <c r="F6" s="15"/>
    </row>
    <row r="7" spans="1:6" ht="15" x14ac:dyDescent="0.2">
      <c r="A7" s="15" t="s">
        <v>13</v>
      </c>
      <c r="B7" s="15"/>
      <c r="C7" s="15"/>
      <c r="D7" s="15"/>
      <c r="E7" s="15"/>
      <c r="F7" s="15"/>
    </row>
    <row r="8" spans="1:6" ht="15" x14ac:dyDescent="0.2">
      <c r="A8" s="15"/>
      <c r="B8" s="15"/>
      <c r="C8" s="15"/>
      <c r="D8" s="15"/>
      <c r="E8" s="15"/>
      <c r="F8" s="15"/>
    </row>
    <row r="9" spans="1:6" ht="15.75" x14ac:dyDescent="0.25">
      <c r="A9" s="20" t="s">
        <v>14</v>
      </c>
      <c r="B9" s="20"/>
      <c r="C9" s="67">
        <v>0.02</v>
      </c>
      <c r="D9" s="15">
        <v>8</v>
      </c>
      <c r="E9" s="15"/>
      <c r="F9" s="15"/>
    </row>
    <row r="10" spans="1:6" ht="15.75" thickBot="1" x14ac:dyDescent="0.25">
      <c r="A10" s="15"/>
      <c r="B10" s="15"/>
      <c r="C10" s="15"/>
      <c r="D10" s="15"/>
      <c r="E10" s="15"/>
      <c r="F10" s="15"/>
    </row>
    <row r="11" spans="1:6" ht="33" thickTop="1" thickBot="1" x14ac:dyDescent="0.25">
      <c r="A11" s="68" t="s">
        <v>15</v>
      </c>
      <c r="B11" s="69" t="s">
        <v>16</v>
      </c>
      <c r="C11" s="69" t="s">
        <v>17</v>
      </c>
      <c r="D11" s="70" t="s">
        <v>9</v>
      </c>
      <c r="E11" s="71" t="s">
        <v>18</v>
      </c>
      <c r="F11" s="72" t="s">
        <v>19</v>
      </c>
    </row>
    <row r="12" spans="1:6" ht="15" x14ac:dyDescent="0.2">
      <c r="A12" s="73">
        <v>10000</v>
      </c>
      <c r="B12" s="74">
        <v>43009</v>
      </c>
      <c r="C12" s="75">
        <v>43017</v>
      </c>
      <c r="D12" s="76">
        <f>C12-B12</f>
        <v>8</v>
      </c>
      <c r="E12" s="77">
        <f>IF(D12&lt;=8,A12*$C$9,0)</f>
        <v>200</v>
      </c>
      <c r="F12" s="78">
        <f>A12-E12</f>
        <v>9800</v>
      </c>
    </row>
    <row r="13" spans="1:6" ht="15" x14ac:dyDescent="0.2">
      <c r="A13" s="79">
        <v>3000</v>
      </c>
      <c r="B13" s="80">
        <v>43006</v>
      </c>
      <c r="C13" s="81">
        <v>43017</v>
      </c>
      <c r="D13" s="82">
        <f t="shared" ref="D13:D20" si="0">C13-B13</f>
        <v>11</v>
      </c>
      <c r="E13" s="83">
        <f t="shared" ref="E13:E20" si="1">IF(D13&lt;=8,A13*$C$9,0)</f>
        <v>0</v>
      </c>
      <c r="F13" s="84">
        <f t="shared" ref="F13:F20" si="2">A13-E13</f>
        <v>3000</v>
      </c>
    </row>
    <row r="14" spans="1:6" ht="15" x14ac:dyDescent="0.2">
      <c r="A14" s="79">
        <v>500</v>
      </c>
      <c r="B14" s="80">
        <v>43011</v>
      </c>
      <c r="C14" s="81">
        <v>43017</v>
      </c>
      <c r="D14" s="82">
        <f t="shared" si="0"/>
        <v>6</v>
      </c>
      <c r="E14" s="83">
        <f t="shared" si="1"/>
        <v>10</v>
      </c>
      <c r="F14" s="84">
        <f t="shared" si="2"/>
        <v>490</v>
      </c>
    </row>
    <row r="15" spans="1:6" ht="15" x14ac:dyDescent="0.2">
      <c r="A15" s="79">
        <v>850</v>
      </c>
      <c r="B15" s="80">
        <v>42959</v>
      </c>
      <c r="C15" s="81">
        <v>43017</v>
      </c>
      <c r="D15" s="82">
        <f t="shared" si="0"/>
        <v>58</v>
      </c>
      <c r="E15" s="83">
        <f t="shared" si="1"/>
        <v>0</v>
      </c>
      <c r="F15" s="84">
        <f t="shared" si="2"/>
        <v>850</v>
      </c>
    </row>
    <row r="16" spans="1:6" ht="15" x14ac:dyDescent="0.2">
      <c r="A16" s="79">
        <v>200</v>
      </c>
      <c r="B16" s="80">
        <v>42980</v>
      </c>
      <c r="C16" s="81">
        <v>43017</v>
      </c>
      <c r="D16" s="82">
        <f t="shared" si="0"/>
        <v>37</v>
      </c>
      <c r="E16" s="83">
        <f t="shared" si="1"/>
        <v>0</v>
      </c>
      <c r="F16" s="84">
        <f t="shared" si="2"/>
        <v>200</v>
      </c>
    </row>
    <row r="17" spans="1:7" ht="15" x14ac:dyDescent="0.2">
      <c r="A17" s="79">
        <v>150</v>
      </c>
      <c r="B17" s="80">
        <v>43014</v>
      </c>
      <c r="C17" s="81">
        <v>43017</v>
      </c>
      <c r="D17" s="82">
        <f t="shared" si="0"/>
        <v>3</v>
      </c>
      <c r="E17" s="83">
        <f t="shared" si="1"/>
        <v>3</v>
      </c>
      <c r="F17" s="84">
        <f t="shared" si="2"/>
        <v>147</v>
      </c>
    </row>
    <row r="18" spans="1:7" ht="15" x14ac:dyDescent="0.2">
      <c r="A18" s="79">
        <v>70</v>
      </c>
      <c r="B18" s="80">
        <v>42951</v>
      </c>
      <c r="C18" s="81">
        <v>43017</v>
      </c>
      <c r="D18" s="82">
        <f t="shared" si="0"/>
        <v>66</v>
      </c>
      <c r="E18" s="83">
        <f t="shared" si="1"/>
        <v>0</v>
      </c>
      <c r="F18" s="84">
        <f t="shared" si="2"/>
        <v>70</v>
      </c>
    </row>
    <row r="19" spans="1:7" ht="15" x14ac:dyDescent="0.2">
      <c r="A19" s="79">
        <v>11000</v>
      </c>
      <c r="B19" s="80">
        <v>42979</v>
      </c>
      <c r="C19" s="81">
        <v>43017</v>
      </c>
      <c r="D19" s="82">
        <f t="shared" si="0"/>
        <v>38</v>
      </c>
      <c r="E19" s="83">
        <f t="shared" si="1"/>
        <v>0</v>
      </c>
      <c r="F19" s="84">
        <f t="shared" si="2"/>
        <v>11000</v>
      </c>
    </row>
    <row r="20" spans="1:7" ht="15.75" thickBot="1" x14ac:dyDescent="0.25">
      <c r="A20" s="85">
        <v>40</v>
      </c>
      <c r="B20" s="86">
        <v>43010</v>
      </c>
      <c r="C20" s="87">
        <v>43017</v>
      </c>
      <c r="D20" s="88">
        <f t="shared" si="0"/>
        <v>7</v>
      </c>
      <c r="E20" s="89">
        <f t="shared" si="1"/>
        <v>0.8</v>
      </c>
      <c r="F20" s="90">
        <f t="shared" si="2"/>
        <v>39.200000000000003</v>
      </c>
    </row>
    <row r="24" spans="1:7" ht="15" x14ac:dyDescent="0.2">
      <c r="A24" s="15" t="s">
        <v>20</v>
      </c>
      <c r="B24" s="15"/>
      <c r="C24" s="15"/>
      <c r="D24" s="15"/>
      <c r="E24" s="15"/>
      <c r="F24" s="15"/>
      <c r="G24" s="15"/>
    </row>
    <row r="25" spans="1:7" ht="15" x14ac:dyDescent="0.2">
      <c r="A25" s="15" t="s">
        <v>21</v>
      </c>
      <c r="B25" s="15"/>
      <c r="C25" s="15"/>
      <c r="D25" s="15"/>
      <c r="E25" s="15"/>
      <c r="F25" s="15"/>
      <c r="G25" s="15"/>
    </row>
    <row r="26" spans="1:7" ht="15" x14ac:dyDescent="0.2">
      <c r="A26" s="15" t="s">
        <v>22</v>
      </c>
      <c r="B26" s="15"/>
      <c r="C26" s="15"/>
      <c r="D26" s="15"/>
      <c r="E26" s="15"/>
      <c r="F26" s="15"/>
      <c r="G26" s="15"/>
    </row>
    <row r="27" spans="1:7" ht="15" x14ac:dyDescent="0.2">
      <c r="A27" s="15"/>
      <c r="B27" s="15"/>
      <c r="C27" s="15"/>
      <c r="D27" s="15"/>
      <c r="E27" s="15"/>
      <c r="F27" s="15"/>
      <c r="G27" s="15"/>
    </row>
    <row r="28" spans="1:7" ht="33.75" customHeight="1" x14ac:dyDescent="0.2">
      <c r="A28" s="15"/>
      <c r="B28" s="15"/>
      <c r="C28" s="15"/>
      <c r="D28" s="15"/>
      <c r="E28" s="15"/>
      <c r="F28" s="15"/>
      <c r="G28" s="15"/>
    </row>
    <row r="29" spans="1:7" ht="20.25" customHeight="1" x14ac:dyDescent="0.2">
      <c r="A29" s="15"/>
      <c r="B29" s="15"/>
      <c r="C29" s="15"/>
      <c r="D29" s="15"/>
      <c r="E29" s="15"/>
      <c r="F29" s="15"/>
      <c r="G29" s="15"/>
    </row>
    <row r="30" spans="1:7" ht="22.5" customHeight="1" x14ac:dyDescent="0.2">
      <c r="A30" s="15"/>
      <c r="B30" s="15"/>
      <c r="C30" s="15"/>
      <c r="D30" s="15"/>
      <c r="E30" s="15"/>
      <c r="F30" s="15"/>
      <c r="G30" s="15"/>
    </row>
    <row r="31" spans="1:7" ht="17.25" customHeight="1" x14ac:dyDescent="0.2">
      <c r="A31" s="15"/>
      <c r="B31" s="15"/>
      <c r="C31" s="15"/>
      <c r="D31" s="15"/>
      <c r="E31" s="15"/>
      <c r="F31" s="15"/>
      <c r="G31" s="15"/>
    </row>
    <row r="32" spans="1:7" ht="24" customHeight="1" x14ac:dyDescent="0.2">
      <c r="A32" s="15"/>
      <c r="B32" s="15"/>
      <c r="C32" s="15"/>
      <c r="D32" s="15"/>
      <c r="E32" s="15"/>
      <c r="F32" s="15"/>
      <c r="G32" s="15"/>
    </row>
    <row r="33" spans="1:7" ht="15" x14ac:dyDescent="0.2">
      <c r="A33" s="15" t="s">
        <v>23</v>
      </c>
      <c r="B33" s="91">
        <v>0.02</v>
      </c>
      <c r="C33" s="15" t="s">
        <v>24</v>
      </c>
      <c r="D33" s="15">
        <v>8</v>
      </c>
      <c r="E33" s="15" t="s">
        <v>9</v>
      </c>
      <c r="F33" s="15"/>
      <c r="G33" s="15"/>
    </row>
    <row r="34" spans="1:7" ht="15" x14ac:dyDescent="0.2">
      <c r="A34" s="15" t="s">
        <v>25</v>
      </c>
      <c r="B34" s="91">
        <v>0.08</v>
      </c>
      <c r="C34" s="15" t="s">
        <v>26</v>
      </c>
      <c r="D34" s="15">
        <v>30</v>
      </c>
      <c r="E34" s="15" t="s">
        <v>9</v>
      </c>
      <c r="F34" s="15"/>
      <c r="G34" s="15"/>
    </row>
    <row r="35" spans="1:7" ht="15.75" thickBot="1" x14ac:dyDescent="0.25">
      <c r="A35" s="15"/>
      <c r="B35" s="15"/>
      <c r="C35" s="15"/>
      <c r="D35" s="15"/>
      <c r="E35" s="15"/>
      <c r="F35" s="15"/>
      <c r="G35" s="15"/>
    </row>
    <row r="36" spans="1:7" ht="33" thickTop="1" thickBot="1" x14ac:dyDescent="0.25">
      <c r="A36" s="68" t="s">
        <v>15</v>
      </c>
      <c r="B36" s="69" t="s">
        <v>16</v>
      </c>
      <c r="C36" s="69" t="s">
        <v>17</v>
      </c>
      <c r="D36" s="92" t="s">
        <v>9</v>
      </c>
      <c r="E36" s="17" t="s">
        <v>27</v>
      </c>
      <c r="F36" s="93" t="s">
        <v>25</v>
      </c>
      <c r="G36" s="72" t="s">
        <v>19</v>
      </c>
    </row>
    <row r="37" spans="1:7" ht="15" x14ac:dyDescent="0.2">
      <c r="A37" s="94">
        <v>10000</v>
      </c>
      <c r="B37" s="74">
        <v>43009</v>
      </c>
      <c r="C37" s="75">
        <v>43017</v>
      </c>
      <c r="D37" s="76">
        <f>C37-B37</f>
        <v>8</v>
      </c>
      <c r="E37" s="76">
        <f>IF(D37&lt;$D$34,0,D37-$D$34)</f>
        <v>0</v>
      </c>
      <c r="F37" s="77">
        <f>A37*$B$34*E37/360</f>
        <v>0</v>
      </c>
      <c r="G37" s="78">
        <f>IF(D37&lt;=$D$33,A37-A37*$B$33,IF(D37&lt;=$D$34,A37,A37+F37))</f>
        <v>9800</v>
      </c>
    </row>
    <row r="38" spans="1:7" ht="15" x14ac:dyDescent="0.2">
      <c r="A38" s="94">
        <v>3000</v>
      </c>
      <c r="B38" s="80">
        <v>43006</v>
      </c>
      <c r="C38" s="81">
        <v>43017</v>
      </c>
      <c r="D38" s="82">
        <f t="shared" ref="D38:D45" si="3">C38-B38</f>
        <v>11</v>
      </c>
      <c r="E38" s="82">
        <f t="shared" ref="E38:E45" si="4">IF(D38&lt;$D$34,0,D38-$D$34)</f>
        <v>0</v>
      </c>
      <c r="F38" s="83">
        <f t="shared" ref="F38:F45" si="5">A38*$B$34*E38/360</f>
        <v>0</v>
      </c>
      <c r="G38" s="84">
        <f t="shared" ref="G38:G45" si="6">IF(D38&lt;=$D$33,A38-A38*$B$33,IF(D38&lt;=$D$34,A38,A38+F38))</f>
        <v>3000</v>
      </c>
    </row>
    <row r="39" spans="1:7" ht="15" x14ac:dyDescent="0.2">
      <c r="A39" s="94">
        <v>500</v>
      </c>
      <c r="B39" s="80">
        <v>43011</v>
      </c>
      <c r="C39" s="81">
        <v>43017</v>
      </c>
      <c r="D39" s="82">
        <f t="shared" si="3"/>
        <v>6</v>
      </c>
      <c r="E39" s="82">
        <f t="shared" si="4"/>
        <v>0</v>
      </c>
      <c r="F39" s="83">
        <f t="shared" si="5"/>
        <v>0</v>
      </c>
      <c r="G39" s="84">
        <f t="shared" si="6"/>
        <v>490</v>
      </c>
    </row>
    <row r="40" spans="1:7" ht="15" x14ac:dyDescent="0.2">
      <c r="A40" s="94">
        <v>850</v>
      </c>
      <c r="B40" s="80">
        <v>42959</v>
      </c>
      <c r="C40" s="81">
        <v>43017</v>
      </c>
      <c r="D40" s="82">
        <f t="shared" si="3"/>
        <v>58</v>
      </c>
      <c r="E40" s="82">
        <f t="shared" si="4"/>
        <v>28</v>
      </c>
      <c r="F40" s="83">
        <f t="shared" si="5"/>
        <v>5.2888888888888888</v>
      </c>
      <c r="G40" s="84">
        <f t="shared" si="6"/>
        <v>855.28888888888889</v>
      </c>
    </row>
    <row r="41" spans="1:7" ht="15" x14ac:dyDescent="0.2">
      <c r="A41" s="94">
        <v>200</v>
      </c>
      <c r="B41" s="80">
        <v>42980</v>
      </c>
      <c r="C41" s="81">
        <v>43017</v>
      </c>
      <c r="D41" s="82">
        <f t="shared" si="3"/>
        <v>37</v>
      </c>
      <c r="E41" s="82">
        <f t="shared" si="4"/>
        <v>7</v>
      </c>
      <c r="F41" s="83">
        <f t="shared" si="5"/>
        <v>0.31111111111111112</v>
      </c>
      <c r="G41" s="84">
        <f t="shared" si="6"/>
        <v>200.3111111111111</v>
      </c>
    </row>
    <row r="42" spans="1:7" ht="15" x14ac:dyDescent="0.2">
      <c r="A42" s="94">
        <v>150</v>
      </c>
      <c r="B42" s="80">
        <v>43014</v>
      </c>
      <c r="C42" s="81">
        <v>43017</v>
      </c>
      <c r="D42" s="82">
        <f t="shared" si="3"/>
        <v>3</v>
      </c>
      <c r="E42" s="82">
        <f t="shared" si="4"/>
        <v>0</v>
      </c>
      <c r="F42" s="83">
        <f t="shared" si="5"/>
        <v>0</v>
      </c>
      <c r="G42" s="84">
        <f t="shared" si="6"/>
        <v>147</v>
      </c>
    </row>
    <row r="43" spans="1:7" ht="15" x14ac:dyDescent="0.2">
      <c r="A43" s="94">
        <v>70</v>
      </c>
      <c r="B43" s="80">
        <v>42951</v>
      </c>
      <c r="C43" s="81">
        <v>43017</v>
      </c>
      <c r="D43" s="82">
        <f t="shared" si="3"/>
        <v>66</v>
      </c>
      <c r="E43" s="82">
        <f t="shared" si="4"/>
        <v>36</v>
      </c>
      <c r="F43" s="83">
        <f t="shared" si="5"/>
        <v>0.56000000000000005</v>
      </c>
      <c r="G43" s="84">
        <f t="shared" si="6"/>
        <v>70.56</v>
      </c>
    </row>
    <row r="44" spans="1:7" ht="15" x14ac:dyDescent="0.2">
      <c r="A44" s="94">
        <v>11000</v>
      </c>
      <c r="B44" s="80">
        <v>42979</v>
      </c>
      <c r="C44" s="81">
        <v>43017</v>
      </c>
      <c r="D44" s="82">
        <f t="shared" si="3"/>
        <v>38</v>
      </c>
      <c r="E44" s="82">
        <f t="shared" si="4"/>
        <v>8</v>
      </c>
      <c r="F44" s="83">
        <f t="shared" si="5"/>
        <v>19.555555555555557</v>
      </c>
      <c r="G44" s="84">
        <f t="shared" si="6"/>
        <v>11019.555555555555</v>
      </c>
    </row>
    <row r="45" spans="1:7" ht="15.75" thickBot="1" x14ac:dyDescent="0.25">
      <c r="A45" s="95">
        <v>40</v>
      </c>
      <c r="B45" s="86">
        <v>43010</v>
      </c>
      <c r="C45" s="87">
        <v>43017</v>
      </c>
      <c r="D45" s="88">
        <f t="shared" si="3"/>
        <v>7</v>
      </c>
      <c r="E45" s="88">
        <f t="shared" si="4"/>
        <v>0</v>
      </c>
      <c r="F45" s="89">
        <f t="shared" si="5"/>
        <v>0</v>
      </c>
      <c r="G45" s="90">
        <f t="shared" si="6"/>
        <v>39.200000000000003</v>
      </c>
    </row>
    <row r="46" spans="1:7" ht="13.5" thickTop="1" x14ac:dyDescent="0.2"/>
  </sheetData>
  <phoneticPr fontId="5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I25"/>
  <sheetViews>
    <sheetView workbookViewId="0"/>
  </sheetViews>
  <sheetFormatPr baseColWidth="10" defaultColWidth="11.42578125" defaultRowHeight="12.75" x14ac:dyDescent="0.2"/>
  <cols>
    <col min="1" max="1" width="27.140625" style="33" customWidth="1"/>
    <col min="2" max="2" width="11.42578125" style="33"/>
    <col min="3" max="3" width="13.5703125" style="33" customWidth="1"/>
    <col min="4" max="4" width="14.85546875" style="33" customWidth="1"/>
    <col min="5" max="5" width="14.28515625" style="33" customWidth="1"/>
    <col min="6" max="6" width="19.140625" style="33" customWidth="1"/>
    <col min="7" max="7" width="14.85546875" style="33" customWidth="1"/>
    <col min="8" max="16384" width="11.42578125" style="33"/>
  </cols>
  <sheetData>
    <row r="5" spans="1:9" ht="23.25" customHeight="1" x14ac:dyDescent="0.2">
      <c r="A5" s="33" t="s">
        <v>28</v>
      </c>
    </row>
    <row r="6" spans="1:9" x14ac:dyDescent="0.2">
      <c r="A6" s="33" t="s">
        <v>29</v>
      </c>
      <c r="F6" s="33">
        <v>38.5</v>
      </c>
    </row>
    <row r="7" spans="1:9" x14ac:dyDescent="0.2">
      <c r="A7" s="33" t="s">
        <v>30</v>
      </c>
      <c r="F7" s="33">
        <v>4</v>
      </c>
    </row>
    <row r="8" spans="1:9" x14ac:dyDescent="0.2">
      <c r="A8" s="33" t="s">
        <v>31</v>
      </c>
      <c r="F8" s="34">
        <v>1.25</v>
      </c>
    </row>
    <row r="10" spans="1:9" s="36" customFormat="1" ht="15.75" x14ac:dyDescent="0.2">
      <c r="A10" s="35" t="s">
        <v>32</v>
      </c>
    </row>
    <row r="11" spans="1:9" ht="22.5" customHeight="1" x14ac:dyDescent="0.2">
      <c r="A11" s="35" t="s">
        <v>33</v>
      </c>
    </row>
    <row r="12" spans="1:9" ht="13.5" thickBot="1" x14ac:dyDescent="0.25"/>
    <row r="13" spans="1:9" ht="32.25" thickBot="1" x14ac:dyDescent="0.25">
      <c r="A13" s="37" t="s">
        <v>34</v>
      </c>
      <c r="B13" s="38" t="s">
        <v>35</v>
      </c>
      <c r="C13" s="39" t="s">
        <v>36</v>
      </c>
      <c r="D13" s="38" t="s">
        <v>37</v>
      </c>
      <c r="E13" s="38" t="s">
        <v>38</v>
      </c>
      <c r="F13" s="38" t="s">
        <v>39</v>
      </c>
      <c r="G13" s="19" t="s">
        <v>40</v>
      </c>
    </row>
    <row r="14" spans="1:9" x14ac:dyDescent="0.2">
      <c r="A14" s="40" t="s">
        <v>41</v>
      </c>
      <c r="B14" s="41">
        <v>18</v>
      </c>
      <c r="C14" s="107">
        <v>45</v>
      </c>
      <c r="D14" s="109">
        <f>C14-$F$6</f>
        <v>6.5</v>
      </c>
      <c r="E14" s="41">
        <f>$F$6*B14</f>
        <v>693</v>
      </c>
      <c r="F14" s="41">
        <f>IF(D14&gt;$F$7,$F$7*B14*$F$8,D14*B14*$F$8)</f>
        <v>90</v>
      </c>
      <c r="G14" s="42">
        <f>E14+F14</f>
        <v>783</v>
      </c>
      <c r="I14" s="43"/>
    </row>
    <row r="15" spans="1:9" x14ac:dyDescent="0.2">
      <c r="A15" s="40" t="s">
        <v>42</v>
      </c>
      <c r="B15" s="41">
        <v>19.5</v>
      </c>
      <c r="C15" s="107">
        <v>39</v>
      </c>
      <c r="D15" s="109">
        <f t="shared" ref="D15:D21" si="0">C15-$F$6</f>
        <v>0.5</v>
      </c>
      <c r="E15" s="41">
        <f t="shared" ref="E15:E21" si="1">$F$6*B15</f>
        <v>750.75</v>
      </c>
      <c r="F15" s="41">
        <f t="shared" ref="F15:F21" si="2">IF(D15&gt;$F$7,$F$7*B15*$F$8,D15*B15*$F$8)</f>
        <v>12.1875</v>
      </c>
      <c r="G15" s="42">
        <f t="shared" ref="G15:G21" si="3">E15+F15</f>
        <v>762.9375</v>
      </c>
      <c r="I15" s="43"/>
    </row>
    <row r="16" spans="1:9" x14ac:dyDescent="0.2">
      <c r="A16" s="40" t="s">
        <v>43</v>
      </c>
      <c r="B16" s="41">
        <v>22</v>
      </c>
      <c r="C16" s="107">
        <v>38.5</v>
      </c>
      <c r="D16" s="109">
        <f t="shared" si="0"/>
        <v>0</v>
      </c>
      <c r="E16" s="41">
        <f t="shared" si="1"/>
        <v>847</v>
      </c>
      <c r="F16" s="41">
        <f t="shared" si="2"/>
        <v>0</v>
      </c>
      <c r="G16" s="42">
        <f t="shared" si="3"/>
        <v>847</v>
      </c>
      <c r="I16" s="43"/>
    </row>
    <row r="17" spans="1:9" x14ac:dyDescent="0.2">
      <c r="A17" s="40" t="s">
        <v>44</v>
      </c>
      <c r="B17" s="41">
        <v>24</v>
      </c>
      <c r="C17" s="107">
        <v>42.5</v>
      </c>
      <c r="D17" s="109">
        <f t="shared" si="0"/>
        <v>4</v>
      </c>
      <c r="E17" s="41">
        <f t="shared" si="1"/>
        <v>924</v>
      </c>
      <c r="F17" s="41">
        <f t="shared" si="2"/>
        <v>120</v>
      </c>
      <c r="G17" s="42">
        <f t="shared" si="3"/>
        <v>1044</v>
      </c>
      <c r="I17" s="43"/>
    </row>
    <row r="18" spans="1:9" s="43" customFormat="1" ht="15" customHeight="1" x14ac:dyDescent="0.2">
      <c r="A18" s="40" t="s">
        <v>45</v>
      </c>
      <c r="B18" s="41">
        <v>12</v>
      </c>
      <c r="C18" s="107">
        <v>47</v>
      </c>
      <c r="D18" s="109">
        <f t="shared" si="0"/>
        <v>8.5</v>
      </c>
      <c r="E18" s="41">
        <f t="shared" si="1"/>
        <v>462</v>
      </c>
      <c r="F18" s="41">
        <f t="shared" si="2"/>
        <v>60</v>
      </c>
      <c r="G18" s="42">
        <f t="shared" si="3"/>
        <v>522</v>
      </c>
    </row>
    <row r="19" spans="1:9" ht="15" customHeight="1" x14ac:dyDescent="0.2">
      <c r="A19" s="40" t="s">
        <v>46</v>
      </c>
      <c r="B19" s="41">
        <v>17.5</v>
      </c>
      <c r="C19" s="107">
        <v>41</v>
      </c>
      <c r="D19" s="109">
        <f t="shared" si="0"/>
        <v>2.5</v>
      </c>
      <c r="E19" s="41">
        <f t="shared" si="1"/>
        <v>673.75</v>
      </c>
      <c r="F19" s="41">
        <f t="shared" si="2"/>
        <v>54.6875</v>
      </c>
      <c r="G19" s="42">
        <f t="shared" si="3"/>
        <v>728.4375</v>
      </c>
      <c r="I19" s="43"/>
    </row>
    <row r="20" spans="1:9" x14ac:dyDescent="0.2">
      <c r="A20" s="40" t="s">
        <v>47</v>
      </c>
      <c r="B20" s="41">
        <v>22</v>
      </c>
      <c r="C20" s="107">
        <v>43</v>
      </c>
      <c r="D20" s="109">
        <f t="shared" si="0"/>
        <v>4.5</v>
      </c>
      <c r="E20" s="41">
        <f t="shared" si="1"/>
        <v>847</v>
      </c>
      <c r="F20" s="41">
        <f t="shared" si="2"/>
        <v>110</v>
      </c>
      <c r="G20" s="42">
        <f t="shared" si="3"/>
        <v>957</v>
      </c>
      <c r="I20" s="43"/>
    </row>
    <row r="21" spans="1:9" ht="13.5" thickBot="1" x14ac:dyDescent="0.25">
      <c r="A21" s="44" t="s">
        <v>48</v>
      </c>
      <c r="B21" s="45">
        <v>18</v>
      </c>
      <c r="C21" s="108">
        <v>44.5</v>
      </c>
      <c r="D21" s="110">
        <f t="shared" si="0"/>
        <v>6</v>
      </c>
      <c r="E21" s="46">
        <f t="shared" si="1"/>
        <v>693</v>
      </c>
      <c r="F21" s="46">
        <f t="shared" si="2"/>
        <v>90</v>
      </c>
      <c r="G21" s="47">
        <f t="shared" si="3"/>
        <v>783</v>
      </c>
      <c r="I21" s="43"/>
    </row>
    <row r="22" spans="1:9" s="43" customFormat="1" ht="21" customHeight="1" x14ac:dyDescent="0.25">
      <c r="A22" s="48" t="s">
        <v>49</v>
      </c>
      <c r="B22" s="49"/>
      <c r="C22" s="49"/>
      <c r="D22" s="49"/>
      <c r="E22" s="49"/>
      <c r="F22" s="49"/>
      <c r="G22" s="50">
        <f>SUM(G14:G21)</f>
        <v>6427.375</v>
      </c>
    </row>
    <row r="23" spans="1:9" ht="15.75" x14ac:dyDescent="0.25">
      <c r="A23" s="48" t="s">
        <v>50</v>
      </c>
      <c r="B23" s="49"/>
      <c r="C23" s="49"/>
      <c r="D23" s="49"/>
      <c r="E23" s="49"/>
      <c r="F23" s="49"/>
      <c r="G23" s="50">
        <f>MAX(G14:G21)</f>
        <v>1044</v>
      </c>
    </row>
    <row r="24" spans="1:9" ht="15.75" x14ac:dyDescent="0.25">
      <c r="A24" s="48" t="s">
        <v>51</v>
      </c>
      <c r="B24" s="49"/>
      <c r="C24" s="49"/>
      <c r="D24" s="49"/>
      <c r="E24" s="49"/>
      <c r="F24" s="49"/>
      <c r="G24" s="50">
        <f>MIN(G14:G21)</f>
        <v>522</v>
      </c>
    </row>
    <row r="25" spans="1:9" ht="27" customHeight="1" thickBot="1" x14ac:dyDescent="0.25">
      <c r="A25" s="51" t="s">
        <v>52</v>
      </c>
      <c r="B25" s="52"/>
      <c r="C25" s="52"/>
      <c r="D25" s="52"/>
      <c r="E25" s="52"/>
      <c r="F25" s="52"/>
      <c r="G25" s="53">
        <f>AVERAGE(G14:G21)</f>
        <v>803.421875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G21"/>
  <sheetViews>
    <sheetView workbookViewId="0">
      <selection activeCell="A6" sqref="A6"/>
    </sheetView>
  </sheetViews>
  <sheetFormatPr baseColWidth="10" defaultColWidth="11.42578125" defaultRowHeight="12.75" x14ac:dyDescent="0.2"/>
  <cols>
    <col min="2" max="2" width="15" customWidth="1"/>
    <col min="3" max="3" width="13" customWidth="1"/>
    <col min="4" max="4" width="12.42578125" customWidth="1"/>
    <col min="5" max="5" width="14" customWidth="1"/>
    <col min="6" max="6" width="12.140625" customWidth="1"/>
    <col min="7" max="7" width="16.85546875" customWidth="1"/>
  </cols>
  <sheetData>
    <row r="6" spans="1:7" x14ac:dyDescent="0.2">
      <c r="A6" t="s">
        <v>53</v>
      </c>
    </row>
    <row r="7" spans="1:7" x14ac:dyDescent="0.2">
      <c r="A7" t="s">
        <v>54</v>
      </c>
    </row>
    <row r="8" spans="1:7" ht="13.5" thickBot="1" x14ac:dyDescent="0.25"/>
    <row r="9" spans="1:7" ht="30" customHeight="1" thickBot="1" x14ac:dyDescent="0.25">
      <c r="A9" s="112" t="s">
        <v>55</v>
      </c>
      <c r="B9" s="113"/>
      <c r="C9" s="113"/>
      <c r="D9" s="113"/>
      <c r="E9" s="113"/>
      <c r="F9" s="113"/>
      <c r="G9" s="114"/>
    </row>
    <row r="10" spans="1:7" s="3" customFormat="1" ht="45" x14ac:dyDescent="0.2">
      <c r="A10" s="1"/>
      <c r="B10" s="2" t="s">
        <v>56</v>
      </c>
      <c r="C10" s="3" t="s">
        <v>57</v>
      </c>
      <c r="D10" s="4" t="s">
        <v>58</v>
      </c>
      <c r="E10" s="5" t="s">
        <v>59</v>
      </c>
      <c r="F10" s="4" t="s">
        <v>60</v>
      </c>
      <c r="G10" s="6" t="s">
        <v>61</v>
      </c>
    </row>
    <row r="11" spans="1:7" ht="19.5" customHeight="1" x14ac:dyDescent="0.2">
      <c r="A11" s="7" t="s">
        <v>62</v>
      </c>
      <c r="B11" s="8">
        <v>48000</v>
      </c>
      <c r="C11" s="9">
        <v>67000</v>
      </c>
      <c r="D11" s="8">
        <v>32000</v>
      </c>
      <c r="E11" s="9">
        <v>91000</v>
      </c>
      <c r="F11" s="8">
        <f>SUM(B11:E11)</f>
        <v>238000</v>
      </c>
      <c r="G11" s="10">
        <f>(B11+E11)/F11</f>
        <v>0.58403361344537819</v>
      </c>
    </row>
    <row r="12" spans="1:7" ht="18" customHeight="1" x14ac:dyDescent="0.2">
      <c r="A12" s="7" t="s">
        <v>63</v>
      </c>
      <c r="B12" s="8">
        <v>45000</v>
      </c>
      <c r="C12" s="9">
        <v>61000</v>
      </c>
      <c r="D12" s="8">
        <v>35000</v>
      </c>
      <c r="E12" s="9">
        <v>86000</v>
      </c>
      <c r="F12" s="8">
        <f>SUM(B12:E12)</f>
        <v>227000</v>
      </c>
      <c r="G12" s="10">
        <f>(B12+E12)/F12</f>
        <v>0.5770925110132159</v>
      </c>
    </row>
    <row r="13" spans="1:7" ht="20.25" customHeight="1" x14ac:dyDescent="0.2">
      <c r="A13" s="7" t="s">
        <v>64</v>
      </c>
      <c r="B13" s="8">
        <v>37000</v>
      </c>
      <c r="C13" s="9">
        <v>81000</v>
      </c>
      <c r="D13" s="8">
        <v>41000</v>
      </c>
      <c r="E13" s="9">
        <v>106000</v>
      </c>
      <c r="F13" s="8">
        <f>SUM(B13:E13)</f>
        <v>265000</v>
      </c>
      <c r="G13" s="10">
        <f>(B13+E13)/F13</f>
        <v>0.53962264150943395</v>
      </c>
    </row>
    <row r="14" spans="1:7" ht="18.75" customHeight="1" thickBot="1" x14ac:dyDescent="0.25">
      <c r="A14" s="7" t="s">
        <v>65</v>
      </c>
      <c r="B14" s="8">
        <v>41000</v>
      </c>
      <c r="C14" s="9">
        <v>65000</v>
      </c>
      <c r="D14" s="8">
        <v>27000</v>
      </c>
      <c r="E14" s="9">
        <v>76000</v>
      </c>
      <c r="F14" s="8">
        <f>SUM(B14:E14)</f>
        <v>209000</v>
      </c>
      <c r="G14" s="10">
        <f>(B14+E14)/F14</f>
        <v>0.55980861244019142</v>
      </c>
    </row>
    <row r="15" spans="1:7" s="14" customFormat="1" ht="32.25" customHeight="1" thickBot="1" x14ac:dyDescent="0.25">
      <c r="A15" s="11" t="s">
        <v>60</v>
      </c>
      <c r="B15" s="12">
        <f>SUM(B11:B14)</f>
        <v>171000</v>
      </c>
      <c r="C15" s="12">
        <f>SUM(C11:C14)</f>
        <v>274000</v>
      </c>
      <c r="D15" s="12">
        <f>SUM(D11:D14)</f>
        <v>135000</v>
      </c>
      <c r="E15" s="12">
        <f>SUM(E11:E14)</f>
        <v>359000</v>
      </c>
      <c r="F15" s="111">
        <f>SUM(F11:F14)</f>
        <v>939000</v>
      </c>
      <c r="G15" s="13"/>
    </row>
    <row r="17" spans="1:1" x14ac:dyDescent="0.2">
      <c r="A17" t="s">
        <v>66</v>
      </c>
    </row>
    <row r="18" spans="1:1" x14ac:dyDescent="0.2">
      <c r="A18" t="s">
        <v>67</v>
      </c>
    </row>
    <row r="19" spans="1:1" x14ac:dyDescent="0.2">
      <c r="A19" s="33" t="s">
        <v>68</v>
      </c>
    </row>
    <row r="20" spans="1:1" x14ac:dyDescent="0.2">
      <c r="A20" t="s">
        <v>69</v>
      </c>
    </row>
    <row r="21" spans="1:1" x14ac:dyDescent="0.2">
      <c r="A21" t="s">
        <v>70</v>
      </c>
    </row>
  </sheetData>
  <mergeCells count="1">
    <mergeCell ref="A9:G9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21"/>
  <sheetViews>
    <sheetView workbookViewId="0">
      <selection activeCell="A5" sqref="A5"/>
    </sheetView>
  </sheetViews>
  <sheetFormatPr baseColWidth="10" defaultColWidth="19.28515625" defaultRowHeight="12.75" x14ac:dyDescent="0.2"/>
  <cols>
    <col min="1" max="1" width="14.28515625" customWidth="1"/>
    <col min="2" max="2" width="13.140625" customWidth="1"/>
    <col min="3" max="3" width="15" customWidth="1"/>
    <col min="4" max="5" width="16.140625" customWidth="1"/>
    <col min="6" max="6" width="17.140625" customWidth="1"/>
    <col min="7" max="7" width="14.140625" customWidth="1"/>
    <col min="8" max="8" width="24.42578125" customWidth="1"/>
  </cols>
  <sheetData>
    <row r="6" spans="1:11" ht="14.25" x14ac:dyDescent="0.2">
      <c r="A6" s="54" t="s">
        <v>71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14.25" x14ac:dyDescent="0.2">
      <c r="A7" s="54" t="s">
        <v>72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4.25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14.25" x14ac:dyDescent="0.2">
      <c r="A9" s="54" t="s">
        <v>73</v>
      </c>
      <c r="B9" s="54"/>
      <c r="C9" s="54" t="s">
        <v>74</v>
      </c>
      <c r="D9" s="54"/>
      <c r="E9" s="54"/>
      <c r="F9" s="54"/>
      <c r="G9" s="54"/>
      <c r="H9" s="54"/>
      <c r="I9" s="54"/>
      <c r="J9" s="54"/>
      <c r="K9" s="54"/>
    </row>
    <row r="10" spans="1:11" ht="14.25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14.25" x14ac:dyDescent="0.2">
      <c r="A11" s="54" t="s">
        <v>75</v>
      </c>
      <c r="B11" s="54"/>
      <c r="C11" s="54" t="s">
        <v>74</v>
      </c>
      <c r="D11" s="54"/>
      <c r="E11" s="54"/>
      <c r="F11" s="54"/>
      <c r="G11" s="54"/>
      <c r="H11" s="54"/>
      <c r="I11" s="54"/>
      <c r="J11" s="54"/>
      <c r="K11" s="54"/>
    </row>
    <row r="12" spans="1:11" ht="14.25" x14ac:dyDescent="0.2">
      <c r="A12" s="54"/>
      <c r="B12" s="54"/>
      <c r="C12" s="106" t="s">
        <v>76</v>
      </c>
      <c r="D12" s="54"/>
      <c r="E12" s="54"/>
      <c r="F12" s="54"/>
      <c r="G12" s="54"/>
      <c r="H12" s="54"/>
      <c r="I12" s="54"/>
      <c r="J12" s="54"/>
      <c r="K12" s="54"/>
    </row>
    <row r="13" spans="1:11" ht="14.25" x14ac:dyDescent="0.2">
      <c r="A13" s="54"/>
      <c r="B13" s="54"/>
      <c r="C13" s="54" t="s">
        <v>77</v>
      </c>
      <c r="D13" s="54"/>
      <c r="E13" s="54"/>
      <c r="F13" s="54"/>
      <c r="G13" s="54"/>
      <c r="H13" s="54"/>
      <c r="I13" s="54"/>
      <c r="J13" s="54"/>
      <c r="K13" s="54"/>
    </row>
    <row r="14" spans="1:11" ht="14.25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5" thickBo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 ht="58.5" customHeight="1" thickBot="1" x14ac:dyDescent="0.25">
      <c r="A16" s="55"/>
      <c r="B16" s="2" t="s">
        <v>78</v>
      </c>
      <c r="C16" s="57" t="s">
        <v>79</v>
      </c>
      <c r="D16" s="4" t="s">
        <v>80</v>
      </c>
      <c r="E16" s="56" t="s">
        <v>81</v>
      </c>
      <c r="F16" s="2" t="s">
        <v>82</v>
      </c>
      <c r="G16" s="56" t="s">
        <v>83</v>
      </c>
      <c r="H16" s="2" t="s">
        <v>84</v>
      </c>
      <c r="I16" s="54"/>
      <c r="J16" s="54"/>
      <c r="K16" s="54"/>
    </row>
    <row r="17" spans="1:11" ht="24.75" customHeight="1" x14ac:dyDescent="0.25">
      <c r="A17" s="58" t="s">
        <v>85</v>
      </c>
      <c r="B17" s="96">
        <v>150</v>
      </c>
      <c r="C17" s="59">
        <v>3.95</v>
      </c>
      <c r="D17" s="99">
        <f>B17*C17</f>
        <v>592.5</v>
      </c>
      <c r="E17" s="59">
        <v>1.7</v>
      </c>
      <c r="F17" s="99">
        <f>B17*E17</f>
        <v>255</v>
      </c>
      <c r="G17" s="60">
        <f>D17-F17</f>
        <v>337.5</v>
      </c>
      <c r="H17" s="102" t="str">
        <f>IF(G17=MAX($G$17:$G$21),"Produktion erhöhen",IF(G17&lt;=300,"Produktion einstellen",""))</f>
        <v/>
      </c>
      <c r="I17" s="54"/>
      <c r="J17" s="54"/>
      <c r="K17" s="54"/>
    </row>
    <row r="18" spans="1:11" ht="24.75" customHeight="1" x14ac:dyDescent="0.25">
      <c r="A18" s="61" t="s">
        <v>86</v>
      </c>
      <c r="B18" s="97">
        <v>98</v>
      </c>
      <c r="C18" s="62">
        <v>6.8</v>
      </c>
      <c r="D18" s="100">
        <f>B18*C18</f>
        <v>666.4</v>
      </c>
      <c r="E18" s="62">
        <v>2.2000000000000002</v>
      </c>
      <c r="F18" s="100">
        <f>B18*E18</f>
        <v>215.60000000000002</v>
      </c>
      <c r="G18" s="63">
        <f>D18-F18</f>
        <v>450.79999999999995</v>
      </c>
      <c r="H18" s="103" t="str">
        <f>IF(G18=MAX($G$17:$G$21),"Produktion erhöhen",IF(G18&lt;=300,"Produktion einstellen",""))</f>
        <v>Produktion erhöhen</v>
      </c>
      <c r="I18" s="54"/>
      <c r="J18" s="54"/>
      <c r="K18" s="54"/>
    </row>
    <row r="19" spans="1:11" ht="24.75" customHeight="1" x14ac:dyDescent="0.25">
      <c r="A19" s="61" t="s">
        <v>87</v>
      </c>
      <c r="B19" s="97">
        <v>67</v>
      </c>
      <c r="C19" s="62">
        <v>7.75</v>
      </c>
      <c r="D19" s="100">
        <f>B19*C19</f>
        <v>519.25</v>
      </c>
      <c r="E19" s="62">
        <v>4.4000000000000004</v>
      </c>
      <c r="F19" s="100">
        <f>B19*E19</f>
        <v>294.8</v>
      </c>
      <c r="G19" s="63">
        <f>D19-F19</f>
        <v>224.45</v>
      </c>
      <c r="H19" s="104" t="str">
        <f>IF(G19=MAX($G$17:$G$21),"Produktion erhöhen",IF(G19&lt;=300,"Produktion einstellen",""))</f>
        <v>Produktion einstellen</v>
      </c>
      <c r="I19" s="54"/>
      <c r="J19" s="54"/>
      <c r="K19" s="54"/>
    </row>
    <row r="20" spans="1:11" ht="24.75" customHeight="1" x14ac:dyDescent="0.25">
      <c r="A20" s="61" t="s">
        <v>88</v>
      </c>
      <c r="B20" s="97">
        <v>177</v>
      </c>
      <c r="C20" s="62">
        <v>2.25</v>
      </c>
      <c r="D20" s="100">
        <f>B20*C20</f>
        <v>398.25</v>
      </c>
      <c r="E20" s="62">
        <v>0.9</v>
      </c>
      <c r="F20" s="100">
        <f>B20*E20</f>
        <v>159.30000000000001</v>
      </c>
      <c r="G20" s="63">
        <f>D20-F20</f>
        <v>238.95</v>
      </c>
      <c r="H20" s="104" t="str">
        <f>IF(G20=MAX($G$17:$G$21),"Produktion erhöhen",IF(G20&lt;=300,"Produktion einstellen",""))</f>
        <v>Produktion einstellen</v>
      </c>
      <c r="I20" s="54"/>
      <c r="J20" s="54"/>
      <c r="K20" s="54"/>
    </row>
    <row r="21" spans="1:11" ht="24.75" customHeight="1" thickBot="1" x14ac:dyDescent="0.3">
      <c r="A21" s="64" t="s">
        <v>89</v>
      </c>
      <c r="B21" s="98">
        <v>350</v>
      </c>
      <c r="C21" s="65">
        <v>1.1499999999999999</v>
      </c>
      <c r="D21" s="101">
        <f>B21*C21</f>
        <v>402.49999999999994</v>
      </c>
      <c r="E21" s="65">
        <v>0.2</v>
      </c>
      <c r="F21" s="101">
        <f>B21*E21</f>
        <v>70</v>
      </c>
      <c r="G21" s="66">
        <f>D21-F21</f>
        <v>332.49999999999994</v>
      </c>
      <c r="H21" s="105" t="str">
        <f>IF(G21=MAX($G$17:$G$21),"Produktion erhöhen",IF(G21&lt;=300,"Produktion einstellen",""))</f>
        <v/>
      </c>
      <c r="I21" s="54"/>
      <c r="J21" s="54"/>
      <c r="K21" s="54"/>
    </row>
  </sheetData>
  <phoneticPr fontId="5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Kontostand</vt:lpstr>
      <vt:lpstr>Skonto_Verzug</vt:lpstr>
      <vt:lpstr>Lohnberechnung</vt:lpstr>
      <vt:lpstr>Getränkekonsum</vt:lpstr>
      <vt:lpstr>Produktion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Zürker</dc:creator>
  <cp:keywords/>
  <dc:description/>
  <cp:lastModifiedBy>Marcus Huber</cp:lastModifiedBy>
  <cp:revision/>
  <dcterms:created xsi:type="dcterms:W3CDTF">2008-02-27T15:31:11Z</dcterms:created>
  <dcterms:modified xsi:type="dcterms:W3CDTF">2025-12-02T15:46:37Z</dcterms:modified>
  <cp:category/>
  <cp:contentStatus/>
</cp:coreProperties>
</file>